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CA Calculator" sheetId="1" state="visible" r:id="rId3"/>
    <sheet name="Year-by-Year Projection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<sst xmlns="http://schemas.openxmlformats.org/spreadsheetml/2006/main" count="81" uniqueCount="76">
  <si>
    <t xml:space="preserve">DCA CALCULATOR (Dollar Cost Averaging)</t>
  </si>
  <si>
    <t xml:space="preserve">See how much your regular investments can grow over time</t>
  </si>
  <si>
    <t xml:space="preserve">YOUR INPUTS</t>
  </si>
  <si>
    <t xml:space="preserve">COMPARE SCENARIOS</t>
  </si>
  <si>
    <t xml:space="preserve">Monthly Investment ($)</t>
  </si>
  <si>
    <t xml:space="preserve">Alternative Monthly ($)</t>
  </si>
  <si>
    <t xml:space="preserve">Expected Annual Return (%)</t>
  </si>
  <si>
    <t xml:space="preserve">Alternative Return (%)</t>
  </si>
  <si>
    <t xml:space="preserve">Investment Period (Years)</t>
  </si>
  <si>
    <t xml:space="preserve">Starting Balance ($)</t>
  </si>
  <si>
    <t xml:space="preserve">SCENARIO COMPARISON</t>
  </si>
  <si>
    <t xml:space="preserve">YOUR RESULTS</t>
  </si>
  <si>
    <t xml:space="preserve">Your Plan Future Value</t>
  </si>
  <si>
    <t xml:space="preserve">Alternative Future Value</t>
  </si>
  <si>
    <t xml:space="preserve">Total Contributions</t>
  </si>
  <si>
    <t xml:space="preserve">Difference</t>
  </si>
  <si>
    <t xml:space="preserve">Investment Growth</t>
  </si>
  <si>
    <t xml:space="preserve">Growth Percentage</t>
  </si>
  <si>
    <t xml:space="preserve">FUTURE VALUE</t>
  </si>
  <si>
    <t xml:space="preserve">COLOR LEGEND:</t>
  </si>
  <si>
    <t xml:space="preserve">Yellow cells = Your inputs (edit these)</t>
  </si>
  <si>
    <t xml:space="preserve">Green cells = Auto-calculated results</t>
  </si>
  <si>
    <t xml:space="preserve">YEAR-BY-YEAR DCA PROJECTION</t>
  </si>
  <si>
    <t xml:space="preserve">Watch your wealth grow over time with consistent investing</t>
  </si>
  <si>
    <t xml:space="preserve">Year</t>
  </si>
  <si>
    <t xml:space="preserve">Contributions</t>
  </si>
  <si>
    <t xml:space="preserve">Portfolio Value</t>
  </si>
  <si>
    <t xml:space="preserve">Growth Earned</t>
  </si>
  <si>
    <t xml:space="preserve">Annual Growth</t>
  </si>
  <si>
    <t xml:space="preserve">-</t>
  </si>
  <si>
    <t xml:space="preserve">Note: This projection shows 30 years. Your actual period is set in the DCA Calculator sheet.</t>
  </si>
  <si>
    <t xml:space="preserve">HOW TO USE THE DCA CALCULATOR</t>
  </si>
  <si>
    <t xml:space="preserve">WHAT IS DOLLAR COST AVERAGING (DCA)?</t>
  </si>
  <si>
    <t xml:space="preserve">─────────────────────────────────────────</t>
  </si>
  <si>
    <t xml:space="preserve">Dollar cost averaging is an investment strategy where you invest a fixed amount of money</t>
  </si>
  <si>
    <t xml:space="preserve">at regular intervals (usually monthly), regardless of market conditions.</t>
  </si>
  <si>
    <t xml:space="preserve">This approach helps reduce the impact of market volatility on your investments.</t>
  </si>
  <si>
    <t xml:space="preserve">SHEET 1: DCA CALCULATOR</t>
  </si>
  <si>
    <t xml:space="preserve">This sheet calculates your projected future wealth based on regular monthly investments.</t>
  </si>
  <si>
    <t xml:space="preserve">INPUT CELLS (Yellow):</t>
  </si>
  <si>
    <t xml:space="preserve">• Monthly Investment: How much you plan to invest each month (e.g., $400)</t>
  </si>
  <si>
    <t xml:space="preserve">• Expected Annual Return: Your estimated yearly return percentage (7-10% is typical for stocks)</t>
  </si>
  <si>
    <t xml:space="preserve">• Investment Period: How many years you plan to invest</t>
  </si>
  <si>
    <t xml:space="preserve">• Starting Balance: Any money you already have invested (enter 0 if starting fresh)</t>
  </si>
  <si>
    <t xml:space="preserve">RESULT CELLS (Green):</t>
  </si>
  <si>
    <t xml:space="preserve">• Total Contributions: The sum of all your monthly investments over the period</t>
  </si>
  <si>
    <t xml:space="preserve">• Investment Growth: How much your money earned from market returns</t>
  </si>
  <si>
    <t xml:space="preserve">• Growth Percentage: Your growth as a percentage of what you put in</t>
  </si>
  <si>
    <t xml:space="preserve">• Future Value: Your projected total wealth at the end of the period</t>
  </si>
  <si>
    <t xml:space="preserve">COMPARE SCENARIOS:</t>
  </si>
  <si>
    <t xml:space="preserve">• Use the right side to see what happens with different contribution amounts or returns</t>
  </si>
  <si>
    <t xml:space="preserve">• This helps you understand the impact of saving more or achieving different returns</t>
  </si>
  <si>
    <t xml:space="preserve">SHEET 2: YEAR-BY-YEAR PROJECTION</t>
  </si>
  <si>
    <t xml:space="preserve">This sheet shows how your portfolio grows each year for up to 30 years.</t>
  </si>
  <si>
    <t xml:space="preserve">COLUMNS:</t>
  </si>
  <si>
    <t xml:space="preserve">• Year: The year number (1, 2, 3... up to 30)</t>
  </si>
  <si>
    <t xml:space="preserve">• Contributions: Total money you have put in by that year</t>
  </si>
  <si>
    <t xml:space="preserve">• Portfolio Value: Your projected account balance at year end</t>
  </si>
  <si>
    <t xml:space="preserve">• Growth Earned: Total investment gains (Portfolio Value minus Contributions)</t>
  </si>
  <si>
    <t xml:space="preserve">• Annual Growth: How much your investments grew in that specific year</t>
  </si>
  <si>
    <t xml:space="preserve">Notice how Annual Growth increases each year - this is compound growth in action!</t>
  </si>
  <si>
    <t xml:space="preserve">KEY FORMULAS EXPLAINED</t>
  </si>
  <si>
    <t xml:space="preserve">• Future Value uses the FV (Future Value) formula for regular investments</t>
  </si>
  <si>
    <t xml:space="preserve">• Monthly return = Annual return divided by 12</t>
  </si>
  <si>
    <t xml:space="preserve">• Total months = Years multiplied by 12</t>
  </si>
  <si>
    <t xml:space="preserve">• The formula accounts for each monthly contribution growing at the expected rate</t>
  </si>
  <si>
    <t xml:space="preserve">TIPS FOR ACCURATE PROJECTIONS</t>
  </si>
  <si>
    <t xml:space="preserve">• Use 7% for a conservative stock market estimate (after inflation)</t>
  </si>
  <si>
    <t xml:space="preserve">• Use 8-10% for historical average stock returns (before inflation)</t>
  </si>
  <si>
    <t xml:space="preserve">• Use 5-6% for a balanced portfolio with bonds</t>
  </si>
  <si>
    <t xml:space="preserve">• Remember: These are estimates. Actual returns will vary year to year.</t>
  </si>
  <si>
    <t xml:space="preserve">DISCLAIMER</t>
  </si>
  <si>
    <t xml:space="preserve">This calculator provides estimates based on assumed constant returns.</t>
  </si>
  <si>
    <t xml:space="preserve">Actual investment returns vary and are not guaranteed.</t>
  </si>
  <si>
    <t xml:space="preserve">Past performance does not predict future results.</t>
  </si>
  <si>
    <t xml:space="preserve">This is not financial advice. Consult a professional before investing.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</si>
</sst>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\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4"/>
      <color rgb="FF1F4E79"/>
      <name val="Arial"/>
      <family val="0"/>
      <charset val="1"/>
    </font>
    <font>
      <b val="true"/>
      <sz val="10"/>
      <name val="Arial"/>
      <family val="0"/>
      <charset val="1"/>
    </font>
    <font>
      <sz val="9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sz val="10"/>
      <color rgb="FFCCCCCC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3F2FD"/>
        <bgColor rgb="FFE8F5E9"/>
      </patternFill>
    </fill>
    <fill>
      <patternFill patternType="solid">
        <fgColor rgb="FFFFFDE7"/>
        <bgColor rgb="FFFFFFFF"/>
      </patternFill>
    </fill>
    <fill>
      <patternFill patternType="solid">
        <fgColor rgb="FFE8F5E9"/>
        <bgColor rgb="FFE3F2FD"/>
      </patternFill>
    </fill>
    <fill>
      <patternFill patternType="solid">
        <fgColor rgb="FFC8E6C9"/>
        <bgColor rgb="FFCCCCCC"/>
      </patternFill>
    </fill>
    <fill>
      <patternFill patternType="solid">
        <fgColor rgb="FF1F4E7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DE7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8E6C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20"/>
    <col collapsed="false" customWidth="true" hidden="false" outlineLevel="0" max="4" min="4" style="0" width="5"/>
    <col collapsed="false" customWidth="true" hidden="false" outlineLevel="0" max="5" min="5" style="0" width="32"/>
    <col collapsed="false" customWidth="true" hidden="false" outlineLevel="0" max="6" min="6" style="0" width="20"/>
  </cols>
  <sheetData>
    <row r="2" customFormat="false" ht="19.7" hidden="false" customHeight="fals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5" customFormat="false" ht="15" hidden="false" customHeight="false" outlineLevel="0" collapsed="false">
      <c r="B5" s="3" t="s">
        <v>2</v>
      </c>
      <c r="C5" s="3"/>
      <c r="E5" s="3" t="s">
        <v>3</v>
      </c>
      <c r="F5" s="3"/>
    </row>
    <row r="7" customFormat="false" ht="15" hidden="false" customHeight="false" outlineLevel="0" collapsed="false">
      <c r="B7" s="4" t="s">
        <v>4</v>
      </c>
      <c r="C7" s="5" t="n">
        <v>400</v>
      </c>
      <c r="E7" s="6" t="s">
        <v>5</v>
      </c>
      <c r="F7" s="5" t="n">
        <v>600</v>
      </c>
    </row>
    <row r="8" customFormat="false" ht="15" hidden="false" customHeight="false" outlineLevel="0" collapsed="false">
      <c r="B8" s="4" t="s">
        <v>6</v>
      </c>
      <c r="C8" s="5" t="n">
        <v>8</v>
      </c>
      <c r="E8" s="6" t="s">
        <v>7</v>
      </c>
      <c r="F8" s="5" t="n">
        <v>10</v>
      </c>
    </row>
    <row r="9" customFormat="false" ht="15" hidden="false" customHeight="false" outlineLevel="0" collapsed="false">
      <c r="B9" s="4" t="s">
        <v>8</v>
      </c>
      <c r="C9" s="5" t="n">
        <v>10</v>
      </c>
    </row>
    <row r="10" customFormat="false" ht="15" hidden="false" customHeight="false" outlineLevel="0" collapsed="false">
      <c r="B10" s="4" t="s">
        <v>9</v>
      </c>
      <c r="C10" s="5" t="n">
        <v>0</v>
      </c>
      <c r="E10" s="3" t="s">
        <v>10</v>
      </c>
      <c r="F10" s="3"/>
    </row>
    <row r="12" customFormat="false" ht="15" hidden="false" customHeight="false" outlineLevel="0" collapsed="false">
      <c r="B12" s="3" t="s">
        <v>11</v>
      </c>
      <c r="C12" s="3"/>
      <c r="E12" s="6" t="s">
        <v>12</v>
      </c>
      <c r="F12" s="7" t="n">
        <f aca="false">C17</f>
        <v>73178.4140726826</v>
      </c>
    </row>
    <row r="13" customFormat="false" ht="15" hidden="false" customHeight="false" outlineLevel="0" collapsed="false">
      <c r="E13" s="6" t="s">
        <v>13</v>
      </c>
      <c r="F13" s="7" t="n">
        <f aca="false">FV(F8/100/12, C9*12, -F7, -C10, 0)</f>
        <v>122906.987342082</v>
      </c>
    </row>
    <row r="14" customFormat="false" ht="15" hidden="false" customHeight="false" outlineLevel="0" collapsed="false">
      <c r="B14" s="6" t="s">
        <v>14</v>
      </c>
      <c r="C14" s="7" t="n">
        <f aca="false">C7*C9*12</f>
        <v>48000</v>
      </c>
      <c r="E14" s="6" t="s">
        <v>15</v>
      </c>
      <c r="F14" s="7" t="n">
        <f aca="false">F13-F12</f>
        <v>49728.5732693989</v>
      </c>
    </row>
    <row r="15" customFormat="false" ht="15" hidden="false" customHeight="false" outlineLevel="0" collapsed="false">
      <c r="B15" s="6" t="s">
        <v>16</v>
      </c>
      <c r="C15" s="7" t="n">
        <f aca="false">C17-C14-C10</f>
        <v>25178.4140726826</v>
      </c>
    </row>
    <row r="16" customFormat="false" ht="15" hidden="false" customHeight="false" outlineLevel="0" collapsed="false">
      <c r="B16" s="6" t="s">
        <v>17</v>
      </c>
      <c r="C16" s="8" t="n">
        <f aca="false">IF((C14+C10)=0,0,C15/(C14+C10)*100)</f>
        <v>52.4550293180888</v>
      </c>
    </row>
    <row r="17" customFormat="false" ht="17.35" hidden="false" customHeight="false" outlineLevel="0" collapsed="false">
      <c r="B17" s="9" t="s">
        <v>18</v>
      </c>
      <c r="C17" s="10" t="n">
        <f aca="false">FV(C8/100/12, C9*12, -C7, -C10, 0)</f>
        <v>73178.4140726826</v>
      </c>
    </row>
    <row r="19" customFormat="false" ht="15" hidden="false" customHeight="false" outlineLevel="0" collapsed="false">
      <c r="B19" s="11" t="s">
        <v>19</v>
      </c>
    </row>
    <row r="20" customFormat="false" ht="15" hidden="false" customHeight="false" outlineLevel="0" collapsed="false">
      <c r="B20" s="12" t="s">
        <v>20</v>
      </c>
      <c r="C20" s="13"/>
    </row>
    <row r="21" customFormat="false" ht="15" hidden="false" customHeight="false" outlineLevel="0" collapsed="false">
      <c r="B21" s="12" t="s">
        <v>21</v>
      </c>
      <c r="C21" s="14"/>
    </row>
  </sheetData>
  <mergeCells count="6">
    <mergeCell ref="B2:F2"/>
    <mergeCell ref="B3:F3"/>
    <mergeCell ref="B5:C5"/>
    <mergeCell ref="E5:F5"/>
    <mergeCell ref="E10:F10"/>
    <mergeCell ref="B12:C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5" min="3" style="0" width="20"/>
    <col collapsed="false" customWidth="true" hidden="false" outlineLevel="0" max="6" min="6" style="0" width="18"/>
  </cols>
  <sheetData>
    <row r="2" customFormat="false" ht="19.7" hidden="false" customHeight="false" outlineLevel="0" collapsed="false">
      <c r="B2" s="1" t="s">
        <v>22</v>
      </c>
      <c r="C2" s="1"/>
      <c r="D2" s="1"/>
      <c r="E2" s="1"/>
      <c r="F2" s="1"/>
    </row>
    <row r="3" customFormat="false" ht="15" hidden="false" customHeight="false" outlineLevel="0" collapsed="false">
      <c r="B3" s="2" t="s">
        <v>23</v>
      </c>
      <c r="C3" s="2"/>
      <c r="D3" s="2"/>
      <c r="E3" s="2"/>
      <c r="F3" s="2"/>
    </row>
    <row r="5" customFormat="false" ht="15" hidden="false" customHeight="false" outlineLevel="0" collapsed="false">
      <c r="B5" s="15" t="s">
        <v>24</v>
      </c>
      <c r="C5" s="15" t="s">
        <v>25</v>
      </c>
      <c r="D5" s="15" t="s">
        <v>26</v>
      </c>
      <c r="E5" s="15" t="s">
        <v>27</v>
      </c>
      <c r="F5" s="15" t="s">
        <v>28</v>
      </c>
    </row>
    <row r="6" customFormat="false" ht="15" hidden="false" customHeight="false" outlineLevel="0" collapsed="false">
      <c r="B6" s="16" t="n">
        <v>0</v>
      </c>
      <c r="C6" s="7" t="n">
        <f aca="false">'DCA Calculator'!C10</f>
        <v>0</v>
      </c>
      <c r="D6" s="7" t="n">
        <f aca="false">'DCA Calculator'!C10</f>
        <v>0</v>
      </c>
      <c r="E6" s="7" t="n">
        <v>0</v>
      </c>
      <c r="F6" s="17" t="s">
        <v>29</v>
      </c>
    </row>
    <row r="7" customFormat="false" ht="15" hidden="false" customHeight="false" outlineLevel="0" collapsed="false">
      <c r="B7" s="16" t="n">
        <v>1</v>
      </c>
      <c r="C7" s="7" t="n">
        <f aca="false">'DCA Calculator'!C10+'DCA Calculator'!C7*12*1</f>
        <v>4800</v>
      </c>
      <c r="D7" s="7" t="n">
        <f aca="false">FV('DCA Calculator'!C8/100/12, 1*12, -'DCA Calculator'!C7, -'DCA Calculator'!C10, 0)</f>
        <v>4979.97040845059</v>
      </c>
      <c r="E7" s="7" t="n">
        <f aca="false">D7-C7</f>
        <v>179.970408450587</v>
      </c>
      <c r="F7" s="7" t="n">
        <f aca="false">D7-D6-'DCA Calculator'!C7*12</f>
        <v>179.970408450587</v>
      </c>
    </row>
    <row r="8" customFormat="false" ht="15" hidden="false" customHeight="false" outlineLevel="0" collapsed="false">
      <c r="B8" s="16" t="n">
        <v>2</v>
      </c>
      <c r="C8" s="7" t="n">
        <f aca="false">'DCA Calculator'!C10+'DCA Calculator'!C7*12*2</f>
        <v>9600</v>
      </c>
      <c r="D8" s="7" t="n">
        <f aca="false">FV('DCA Calculator'!C8/100/12, 2*12, -'DCA Calculator'!C7, -'DCA Calculator'!C10, 0)</f>
        <v>10373.2759047186</v>
      </c>
      <c r="E8" s="7" t="n">
        <f aca="false">D8-C8</f>
        <v>773.275904718574</v>
      </c>
      <c r="F8" s="7" t="n">
        <f aca="false">D8-D7-'DCA Calculator'!C7*12</f>
        <v>593.305496267987</v>
      </c>
    </row>
    <row r="9" customFormat="false" ht="15" hidden="false" customHeight="false" outlineLevel="0" collapsed="false">
      <c r="B9" s="16" t="n">
        <v>3</v>
      </c>
      <c r="C9" s="7" t="n">
        <f aca="false">'DCA Calculator'!C10+'DCA Calculator'!C7*12*3</f>
        <v>14400</v>
      </c>
      <c r="D9" s="7" t="n">
        <f aca="false">FV('DCA Calculator'!C8/100/12, 3*12, -'DCA Calculator'!C7, -'DCA Calculator'!C10, 0)</f>
        <v>16214.223097239</v>
      </c>
      <c r="E9" s="7" t="n">
        <f aca="false">D9-C9</f>
        <v>1814.22309723904</v>
      </c>
      <c r="F9" s="7" t="n">
        <f aca="false">D9-D8-'DCA Calculator'!C7*12</f>
        <v>1040.94719252047</v>
      </c>
    </row>
    <row r="10" customFormat="false" ht="15" hidden="false" customHeight="false" outlineLevel="0" collapsed="false">
      <c r="B10" s="16" t="n">
        <v>4</v>
      </c>
      <c r="C10" s="7" t="n">
        <f aca="false">'DCA Calculator'!C10+'DCA Calculator'!C7*12*4</f>
        <v>19200</v>
      </c>
      <c r="D10" s="7" t="n">
        <f aca="false">FV('DCA Calculator'!C8/100/12, 4*12, -'DCA Calculator'!C7, -'DCA Calculator'!C10, 0)</f>
        <v>22539.9660260274</v>
      </c>
      <c r="E10" s="7" t="n">
        <f aca="false">D10-C10</f>
        <v>3339.9660260274</v>
      </c>
      <c r="F10" s="7" t="n">
        <f aca="false">D10-D9-'DCA Calculator'!C7*12</f>
        <v>1525.74292878836</v>
      </c>
    </row>
    <row r="11" customFormat="false" ht="15" hidden="false" customHeight="false" outlineLevel="0" collapsed="false">
      <c r="B11" s="16" t="n">
        <v>5</v>
      </c>
      <c r="C11" s="7" t="n">
        <f aca="false">'DCA Calculator'!C10+'DCA Calculator'!C7*12*5</f>
        <v>24000</v>
      </c>
      <c r="D11" s="7" t="n">
        <f aca="false">FV('DCA Calculator'!C8/100/12, 5*12, -'DCA Calculator'!C7, -'DCA Calculator'!C10, 0)</f>
        <v>29390.7424980963</v>
      </c>
      <c r="E11" s="7" t="n">
        <f aca="false">D11-C11</f>
        <v>5390.7424980963</v>
      </c>
      <c r="F11" s="7" t="n">
        <f aca="false">D11-D10-'DCA Calculator'!C7*12</f>
        <v>2050.7764720689</v>
      </c>
    </row>
    <row r="12" customFormat="false" ht="15" hidden="false" customHeight="false" outlineLevel="0" collapsed="false">
      <c r="B12" s="16" t="n">
        <v>6</v>
      </c>
      <c r="C12" s="7" t="n">
        <f aca="false">'DCA Calculator'!C10+'DCA Calculator'!C7*12*6</f>
        <v>28800</v>
      </c>
      <c r="D12" s="7" t="n">
        <f aca="false">FV('DCA Calculator'!C8/100/12, 6*12, -'DCA Calculator'!C7, -'DCA Calculator'!C10, 0)</f>
        <v>36810.1300385954</v>
      </c>
      <c r="E12" s="7" t="n">
        <f aca="false">D12-C12</f>
        <v>8010.1300385954</v>
      </c>
      <c r="F12" s="7" t="n">
        <f aca="false">D12-D11-'DCA Calculator'!C7*12</f>
        <v>2619.38754049911</v>
      </c>
    </row>
    <row r="13" customFormat="false" ht="15" hidden="false" customHeight="false" outlineLevel="0" collapsed="false">
      <c r="B13" s="16" t="n">
        <v>7</v>
      </c>
      <c r="C13" s="7" t="n">
        <f aca="false">'DCA Calculator'!C10+'DCA Calculator'!C7*12*7</f>
        <v>33600</v>
      </c>
      <c r="D13" s="7" t="n">
        <f aca="false">FV('DCA Calculator'!C8/100/12, 7*12, -'DCA Calculator'!C7, -'DCA Calculator'!C10, 0)</f>
        <v>44845.3230857697</v>
      </c>
      <c r="E13" s="7" t="n">
        <f aca="false">D13-C13</f>
        <v>11245.3230857697</v>
      </c>
      <c r="F13" s="7" t="n">
        <f aca="false">D13-D12-'DCA Calculator'!C7*12</f>
        <v>3235.19304717431</v>
      </c>
    </row>
    <row r="14" customFormat="false" ht="15" hidden="false" customHeight="false" outlineLevel="0" collapsed="false">
      <c r="B14" s="16" t="n">
        <v>8</v>
      </c>
      <c r="C14" s="7" t="n">
        <f aca="false">'DCA Calculator'!C10+'DCA Calculator'!C7*12*8</f>
        <v>38400</v>
      </c>
      <c r="D14" s="7" t="n">
        <f aca="false">FV('DCA Calculator'!C8/100/12, 8*12, -'DCA Calculator'!C7, -'DCA Calculator'!C10, 0)</f>
        <v>53547.4331929626</v>
      </c>
      <c r="E14" s="7" t="n">
        <f aca="false">D14-C14</f>
        <v>15147.4331929626</v>
      </c>
      <c r="F14" s="7" t="n">
        <f aca="false">D14-D13-'DCA Calculator'!C7*12</f>
        <v>3902.11010719292</v>
      </c>
    </row>
    <row r="15" customFormat="false" ht="15" hidden="false" customHeight="false" outlineLevel="0" collapsed="false">
      <c r="B15" s="16" t="n">
        <v>9</v>
      </c>
      <c r="C15" s="7" t="n">
        <f aca="false">'DCA Calculator'!C10+'DCA Calculator'!C7*12*9</f>
        <v>43200</v>
      </c>
      <c r="D15" s="7" t="n">
        <f aca="false">FV('DCA Calculator'!C8/100/12, 9*12, -'DCA Calculator'!C7, -'DCA Calculator'!C10, 0)</f>
        <v>62971.8141472372</v>
      </c>
      <c r="E15" s="7" t="n">
        <f aca="false">D15-C15</f>
        <v>19771.8141472372</v>
      </c>
      <c r="F15" s="7" t="n">
        <f aca="false">D15-D14-'DCA Calculator'!C7*12</f>
        <v>4624.38095427458</v>
      </c>
    </row>
    <row r="16" customFormat="false" ht="15" hidden="false" customHeight="false" outlineLevel="0" collapsed="false">
      <c r="B16" s="16" t="n">
        <v>10</v>
      </c>
      <c r="C16" s="7" t="n">
        <f aca="false">'DCA Calculator'!C10+'DCA Calculator'!C7*12*10</f>
        <v>48000</v>
      </c>
      <c r="D16" s="7" t="n">
        <f aca="false">FV('DCA Calculator'!C8/100/12, 10*12, -'DCA Calculator'!C7, -'DCA Calculator'!C10, 0)</f>
        <v>73178.4140726826</v>
      </c>
      <c r="E16" s="7" t="n">
        <f aca="false">D16-C16</f>
        <v>25178.4140726826</v>
      </c>
      <c r="F16" s="7" t="n">
        <f aca="false">D16-D15-'DCA Calculator'!C7*12</f>
        <v>5406.59992544544</v>
      </c>
    </row>
    <row r="17" customFormat="false" ht="15" hidden="false" customHeight="false" outlineLevel="0" collapsed="false">
      <c r="B17" s="16" t="n">
        <v>11</v>
      </c>
      <c r="C17" s="7" t="n">
        <f aca="false">'DCA Calculator'!C10+'DCA Calculator'!C7*12*11</f>
        <v>52800</v>
      </c>
      <c r="D17" s="7" t="n">
        <f aca="false">FV('DCA Calculator'!C8/100/12, 11*12, -'DCA Calculator'!C7, -'DCA Calculator'!C10, 0)</f>
        <v>84232.1567581216</v>
      </c>
      <c r="E17" s="7" t="n">
        <f aca="false">D17-C17</f>
        <v>31432.1567581216</v>
      </c>
      <c r="F17" s="7" t="n">
        <f aca="false">D17-D16-'DCA Calculator'!C7*12</f>
        <v>6253.74268543899</v>
      </c>
    </row>
    <row r="18" customFormat="false" ht="15" hidden="false" customHeight="false" outlineLevel="0" collapsed="false">
      <c r="B18" s="16" t="n">
        <v>12</v>
      </c>
      <c r="C18" s="7" t="n">
        <f aca="false">'DCA Calculator'!C10+'DCA Calculator'!C7*12*12</f>
        <v>57600</v>
      </c>
      <c r="D18" s="7" t="n">
        <f aca="false">FV('DCA Calculator'!C8/100/12, 12*12, -'DCA Calculator'!C7, -'DCA Calculator'!C10, 0)</f>
        <v>96203.3546348292</v>
      </c>
      <c r="E18" s="7" t="n">
        <f aca="false">D18-C18</f>
        <v>38603.3546348292</v>
      </c>
      <c r="F18" s="7" t="n">
        <f aca="false">D18-D17-'DCA Calculator'!C7*12</f>
        <v>7171.19787670753</v>
      </c>
    </row>
    <row r="19" customFormat="false" ht="15" hidden="false" customHeight="false" outlineLevel="0" collapsed="false">
      <c r="B19" s="16" t="n">
        <v>13</v>
      </c>
      <c r="C19" s="7" t="n">
        <f aca="false">'DCA Calculator'!C10+'DCA Calculator'!C7*12*13</f>
        <v>62400</v>
      </c>
      <c r="D19" s="7" t="n">
        <f aca="false">FV('DCA Calculator'!C8/100/12, 13*12, -'DCA Calculator'!C7, -'DCA Calculator'!C10, 0)</f>
        <v>109168.156031199</v>
      </c>
      <c r="E19" s="7" t="n">
        <f aca="false">D19-C19</f>
        <v>46768.1560311986</v>
      </c>
      <c r="F19" s="7" t="n">
        <f aca="false">D19-D18-'DCA Calculator'!C7*12</f>
        <v>8164.8013963694</v>
      </c>
    </row>
    <row r="20" customFormat="false" ht="15" hidden="false" customHeight="false" outlineLevel="0" collapsed="false">
      <c r="B20" s="16" t="n">
        <v>14</v>
      </c>
      <c r="C20" s="7" t="n">
        <f aca="false">'DCA Calculator'!C10+'DCA Calculator'!C7*12*14</f>
        <v>67200</v>
      </c>
      <c r="D20" s="7" t="n">
        <f aca="false">FV('DCA Calculator'!C8/100/12, 14*12, -'DCA Calculator'!C7, -'DCA Calculator'!C10, 0)</f>
        <v>123209.029549324</v>
      </c>
      <c r="E20" s="7" t="n">
        <f aca="false">D20-C20</f>
        <v>56009.0295493239</v>
      </c>
      <c r="F20" s="7" t="n">
        <f aca="false">D20-D19-'DCA Calculator'!C7*12</f>
        <v>9240.87351812537</v>
      </c>
    </row>
    <row r="21" customFormat="false" ht="15" hidden="false" customHeight="false" outlineLevel="0" collapsed="false">
      <c r="B21" s="16" t="n">
        <v>15</v>
      </c>
      <c r="C21" s="7" t="n">
        <f aca="false">'DCA Calculator'!C10+'DCA Calculator'!C7*12*15</f>
        <v>72000</v>
      </c>
      <c r="D21" s="7" t="n">
        <f aca="false">FV('DCA Calculator'!C8/100/12, 15*12, -'DCA Calculator'!C7, -'DCA Calculator'!C10, 0)</f>
        <v>138415.2886446</v>
      </c>
      <c r="E21" s="7" t="n">
        <f aca="false">D21-C21</f>
        <v>66415.2886446003</v>
      </c>
      <c r="F21" s="7" t="n">
        <f aca="false">D21-D20-'DCA Calculator'!C7*12</f>
        <v>10406.2590952764</v>
      </c>
    </row>
    <row r="22" customFormat="false" ht="15" hidden="false" customHeight="false" outlineLevel="0" collapsed="false">
      <c r="B22" s="16" t="n">
        <v>16</v>
      </c>
      <c r="C22" s="7" t="n">
        <f aca="false">'DCA Calculator'!C10+'DCA Calculator'!C7*12*16</f>
        <v>76800</v>
      </c>
      <c r="D22" s="7" t="n">
        <f aca="false">FV('DCA Calculator'!C8/100/12, 16*12, -'DCA Calculator'!C7, -'DCA Calculator'!C10, 0)</f>
        <v>154883.659745172</v>
      </c>
      <c r="E22" s="7" t="n">
        <f aca="false">D22-C22</f>
        <v>78083.6597451718</v>
      </c>
      <c r="F22" s="7" t="n">
        <f aca="false">D22-D21-'DCA Calculator'!C7*12</f>
        <v>11668.3711005715</v>
      </c>
    </row>
    <row r="23" customFormat="false" ht="15" hidden="false" customHeight="false" outlineLevel="0" collapsed="false">
      <c r="B23" s="16" t="n">
        <v>17</v>
      </c>
      <c r="C23" s="7" t="n">
        <f aca="false">'DCA Calculator'!C10+'DCA Calculator'!C7*12*17</f>
        <v>81600</v>
      </c>
      <c r="D23" s="7" t="n">
        <f aca="false">FV('DCA Calculator'!C8/100/12, 17*12, -'DCA Calculator'!C7, -'DCA Calculator'!C10, 0)</f>
        <v>172718.897525014</v>
      </c>
      <c r="E23" s="7" t="n">
        <f aca="false">D23-C23</f>
        <v>91118.8975250139</v>
      </c>
      <c r="F23" s="7" t="n">
        <f aca="false">D23-D22-'DCA Calculator'!C7*12</f>
        <v>13035.2377798421</v>
      </c>
    </row>
    <row r="24" customFormat="false" ht="15" hidden="false" customHeight="false" outlineLevel="0" collapsed="false">
      <c r="B24" s="16" t="n">
        <v>18</v>
      </c>
      <c r="C24" s="7" t="n">
        <f aca="false">'DCA Calculator'!C10+'DCA Calculator'!C7*12*18</f>
        <v>86400</v>
      </c>
      <c r="D24" s="7" t="n">
        <f aca="false">FV('DCA Calculator'!C8/100/12, 18*12, -'DCA Calculator'!C7, -'DCA Calculator'!C10, 0)</f>
        <v>192034.451244377</v>
      </c>
      <c r="E24" s="7" t="n">
        <f aca="false">D24-C24</f>
        <v>105634.451244377</v>
      </c>
      <c r="F24" s="7" t="n">
        <f aca="false">D24-D23-'DCA Calculator'!C7*12</f>
        <v>14515.5537193636</v>
      </c>
    </row>
    <row r="25" customFormat="false" ht="15" hidden="false" customHeight="false" outlineLevel="0" collapsed="false">
      <c r="B25" s="16" t="n">
        <v>19</v>
      </c>
      <c r="C25" s="7" t="n">
        <f aca="false">'DCA Calculator'!C10+'DCA Calculator'!C7*12*19</f>
        <v>91200</v>
      </c>
      <c r="D25" s="7" t="n">
        <f aca="false">FV('DCA Calculator'!C8/100/12, 19*12, -'DCA Calculator'!C7, -'DCA Calculator'!C10, 0)</f>
        <v>212953.186396162</v>
      </c>
      <c r="E25" s="7" t="n">
        <f aca="false">D25-C25</f>
        <v>121753.186396162</v>
      </c>
      <c r="F25" s="7" t="n">
        <f aca="false">D25-D24-'DCA Calculator'!C7*12</f>
        <v>16118.7351517847</v>
      </c>
    </row>
    <row r="26" customFormat="false" ht="15" hidden="false" customHeight="false" outlineLevel="0" collapsed="false">
      <c r="B26" s="16" t="n">
        <v>20</v>
      </c>
      <c r="C26" s="7" t="n">
        <f aca="false">'DCA Calculator'!C10+'DCA Calculator'!C7*12*20</f>
        <v>96000</v>
      </c>
      <c r="D26" s="7" t="n">
        <f aca="false">FV('DCA Calculator'!C8/100/12, 20*12, -'DCA Calculator'!C7, -'DCA Calculator'!C10, 0)</f>
        <v>235608.166248582</v>
      </c>
      <c r="E26" s="7" t="n">
        <f aca="false">D26-C26</f>
        <v>139608.166248582</v>
      </c>
      <c r="F26" s="7" t="n">
        <f aca="false">D26-D25-'DCA Calculator'!C7*12</f>
        <v>17854.9798524198</v>
      </c>
    </row>
    <row r="27" customFormat="false" ht="15" hidden="false" customHeight="false" outlineLevel="0" collapsed="false">
      <c r="B27" s="16" t="n">
        <v>21</v>
      </c>
      <c r="C27" s="7" t="n">
        <f aca="false">'DCA Calculator'!C10+'DCA Calculator'!C7*12*21</f>
        <v>100800</v>
      </c>
      <c r="D27" s="7" t="n">
        <f aca="false">FV('DCA Calculator'!C8/100/12, 21*12, -'DCA Calculator'!C7, -'DCA Calculator'!C10, 0)</f>
        <v>260143.498255487</v>
      </c>
      <c r="E27" s="7" t="n">
        <f aca="false">D27-C27</f>
        <v>159343.498255487</v>
      </c>
      <c r="F27" s="7" t="n">
        <f aca="false">D27-D26-'DCA Calculator'!C7*12</f>
        <v>19735.3320069047</v>
      </c>
    </row>
    <row r="28" customFormat="false" ht="15" hidden="false" customHeight="false" outlineLevel="0" collapsed="false">
      <c r="B28" s="16" t="n">
        <v>22</v>
      </c>
      <c r="C28" s="7" t="n">
        <f aca="false">'DCA Calculator'!C10+'DCA Calculator'!C7*12*22</f>
        <v>105600</v>
      </c>
      <c r="D28" s="7" t="n">
        <f aca="false">FV('DCA Calculator'!C8/100/12, 22*12, -'DCA Calculator'!C7, -'DCA Calculator'!C10, 0)</f>
        <v>286715.250718323</v>
      </c>
      <c r="E28" s="7" t="n">
        <f aca="false">D28-C28</f>
        <v>181115.250718323</v>
      </c>
      <c r="F28" s="7" t="n">
        <f aca="false">D28-D27-'DCA Calculator'!C7*12</f>
        <v>21771.7524628362</v>
      </c>
    </row>
    <row r="29" customFormat="false" ht="15" hidden="false" customHeight="false" outlineLevel="0" collapsed="false">
      <c r="B29" s="16" t="n">
        <v>23</v>
      </c>
      <c r="C29" s="7" t="n">
        <f aca="false">'DCA Calculator'!C10+'DCA Calculator'!C7*12*23</f>
        <v>110400</v>
      </c>
      <c r="D29" s="7" t="n">
        <f aca="false">FV('DCA Calculator'!C8/100/12, 23*12, -'DCA Calculator'!C7, -'DCA Calculator'!C10, 0)</f>
        <v>315492.445530586</v>
      </c>
      <c r="E29" s="7" t="n">
        <f aca="false">D29-C29</f>
        <v>205092.445530586</v>
      </c>
      <c r="F29" s="7" t="n">
        <f aca="false">D29-D28-'DCA Calculator'!C7*12</f>
        <v>23977.194812263</v>
      </c>
    </row>
    <row r="30" customFormat="false" ht="15" hidden="false" customHeight="false" outlineLevel="0" collapsed="false">
      <c r="B30" s="16" t="n">
        <v>24</v>
      </c>
      <c r="C30" s="7" t="n">
        <f aca="false">'DCA Calculator'!C10+'DCA Calculator'!C7*12*24</f>
        <v>115200</v>
      </c>
      <c r="D30" s="7" t="n">
        <f aca="false">FV('DCA Calculator'!C8/100/12, 24*12, -'DCA Calculator'!C7, -'DCA Calculator'!C10, 0)</f>
        <v>346658.13331957</v>
      </c>
      <c r="E30" s="7" t="n">
        <f aca="false">D30-C30</f>
        <v>231458.13331957</v>
      </c>
      <c r="F30" s="7" t="n">
        <f aca="false">D30-D29-'DCA Calculator'!C7*12</f>
        <v>26365.6877889844</v>
      </c>
    </row>
    <row r="31" customFormat="false" ht="15" hidden="false" customHeight="false" outlineLevel="0" collapsed="false">
      <c r="B31" s="16" t="n">
        <v>25</v>
      </c>
      <c r="C31" s="7" t="n">
        <f aca="false">'DCA Calculator'!C10+'DCA Calculator'!C7*12*25</f>
        <v>120000</v>
      </c>
      <c r="D31" s="7" t="n">
        <f aca="false">FV('DCA Calculator'!C8/100/12, 25*12, -'DCA Calculator'!C7, -'DCA Calculator'!C10, 0)</f>
        <v>380410.557824357</v>
      </c>
      <c r="E31" s="7" t="n">
        <f aca="false">D31-C31</f>
        <v>260410.557824357</v>
      </c>
      <c r="F31" s="7" t="n">
        <f aca="false">D31-D30-'DCA Calculator'!C7*12</f>
        <v>28952.4245047869</v>
      </c>
    </row>
    <row r="32" customFormat="false" ht="15" hidden="false" customHeight="false" outlineLevel="0" collapsed="false">
      <c r="B32" s="16" t="n">
        <v>26</v>
      </c>
      <c r="C32" s="7" t="n">
        <f aca="false">'DCA Calculator'!C10+'DCA Calculator'!C7*12*26</f>
        <v>124800</v>
      </c>
      <c r="D32" s="7" t="n">
        <f aca="false">FV('DCA Calculator'!C8/100/12, 26*12, -'DCA Calculator'!C7, -'DCA Calculator'!C10, 0)</f>
        <v>416964.416916599</v>
      </c>
      <c r="E32" s="7" t="n">
        <f aca="false">D32-C32</f>
        <v>292164.416916599</v>
      </c>
      <c r="F32" s="7" t="n">
        <f aca="false">D32-D31-'DCA Calculator'!C7*12</f>
        <v>31753.859092242</v>
      </c>
    </row>
    <row r="33" customFormat="false" ht="15" hidden="false" customHeight="false" outlineLevel="0" collapsed="false">
      <c r="B33" s="16" t="n">
        <v>27</v>
      </c>
      <c r="C33" s="7" t="n">
        <f aca="false">'DCA Calculator'!C10+'DCA Calculator'!C7*12*27</f>
        <v>129600</v>
      </c>
      <c r="D33" s="7" t="n">
        <f aca="false">FV('DCA Calculator'!C8/100/12, 27*12, -'DCA Calculator'!C7, -'DCA Calculator'!C10, 0)</f>
        <v>456552.228285408</v>
      </c>
      <c r="E33" s="7" t="n">
        <f aca="false">D33-C33</f>
        <v>326952.228285408</v>
      </c>
      <c r="F33" s="7" t="n">
        <f aca="false">D33-D32-'DCA Calculator'!C7*12</f>
        <v>34787.8113688092</v>
      </c>
    </row>
    <row r="34" customFormat="false" ht="15" hidden="false" customHeight="false" outlineLevel="0" collapsed="false">
      <c r="B34" s="16" t="n">
        <v>28</v>
      </c>
      <c r="C34" s="7" t="n">
        <f aca="false">'DCA Calculator'!C10+'DCA Calculator'!C7*12*28</f>
        <v>134400</v>
      </c>
      <c r="D34" s="7" t="n">
        <f aca="false">FV('DCA Calculator'!C8/100/12, 28*12, -'DCA Calculator'!C7, -'DCA Calculator'!C10, 0)</f>
        <v>499425.808473418</v>
      </c>
      <c r="E34" s="7" t="n">
        <f aca="false">D34-C34</f>
        <v>365025.808473418</v>
      </c>
      <c r="F34" s="7" t="n">
        <f aca="false">D34-D33-'DCA Calculator'!C7*12</f>
        <v>38073.5801880091</v>
      </c>
    </row>
    <row r="35" customFormat="false" ht="15" hidden="false" customHeight="false" outlineLevel="0" collapsed="false">
      <c r="B35" s="16" t="n">
        <v>29</v>
      </c>
      <c r="C35" s="7" t="n">
        <f aca="false">'DCA Calculator'!C10+'DCA Calculator'!C7*12*29</f>
        <v>139200</v>
      </c>
      <c r="D35" s="7" t="n">
        <f aca="false">FV('DCA Calculator'!C8/100/12, 29*12, -'DCA Calculator'!C7, -'DCA Calculator'!C10, 0)</f>
        <v>545857.874672104</v>
      </c>
      <c r="E35" s="7" t="n">
        <f aca="false">D35-C35</f>
        <v>406657.874672104</v>
      </c>
      <c r="F35" s="7" t="n">
        <f aca="false">D35-D34-'DCA Calculator'!C7*12</f>
        <v>41632.0661986861</v>
      </c>
    </row>
    <row r="36" customFormat="false" ht="15" hidden="false" customHeight="false" outlineLevel="0" collapsed="false">
      <c r="B36" s="16" t="n">
        <v>30</v>
      </c>
      <c r="C36" s="7" t="n">
        <f aca="false">'DCA Calculator'!C10+'DCA Calculator'!C7*12*30</f>
        <v>144000</v>
      </c>
      <c r="D36" s="7" t="n">
        <f aca="false">FV('DCA Calculator'!C8/100/12, 30*12, -'DCA Calculator'!C7, -'DCA Calculator'!C10, 0)</f>
        <v>596143.779465334</v>
      </c>
      <c r="E36" s="7" t="n">
        <f aca="false">D36-C36</f>
        <v>452143.779465334</v>
      </c>
      <c r="F36" s="7" t="n">
        <f aca="false">D36-D35-'DCA Calculator'!C7*12</f>
        <v>45485.9047932308</v>
      </c>
    </row>
    <row r="38" customFormat="false" ht="15" hidden="false" customHeight="false" outlineLevel="0" collapsed="false">
      <c r="B38" s="18" t="s">
        <v>30</v>
      </c>
      <c r="C38" s="18"/>
      <c r="D38" s="18"/>
      <c r="E38" s="18"/>
      <c r="F38" s="18"/>
    </row>
  </sheetData>
  <mergeCells count="3">
    <mergeCell ref="B2:F2"/>
    <mergeCell ref="B3:F3"/>
    <mergeCell ref="B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0"/>
  </cols>
  <sheetData>
    <row r="2" customFormat="false" ht="19.7" hidden="false" customHeight="false" outlineLevel="0" collapsed="false">
      <c r="B2" s="19" t="s">
        <v>31</v>
      </c>
    </row>
    <row r="4" customFormat="false" ht="15" hidden="false" customHeight="false" outlineLevel="0" collapsed="false">
      <c r="B4" s="20"/>
    </row>
    <row r="5" customFormat="false" ht="15" hidden="false" customHeight="false" outlineLevel="0" collapsed="false">
      <c r="B5" s="21" t="s">
        <v>32</v>
      </c>
    </row>
    <row r="6" customFormat="false" ht="15" hidden="false" customHeight="false" outlineLevel="0" collapsed="false">
      <c r="B6" s="22" t="s">
        <v>33</v>
      </c>
    </row>
    <row r="7" customFormat="false" ht="15" hidden="false" customHeight="false" outlineLevel="0" collapsed="false">
      <c r="B7" s="20" t="s">
        <v>34</v>
      </c>
    </row>
    <row r="8" customFormat="false" ht="15" hidden="false" customHeight="false" outlineLevel="0" collapsed="false">
      <c r="B8" s="20" t="s">
        <v>35</v>
      </c>
    </row>
    <row r="9" customFormat="false" ht="15" hidden="false" customHeight="false" outlineLevel="0" collapsed="false">
      <c r="B9" s="20" t="s">
        <v>36</v>
      </c>
    </row>
    <row r="10" customFormat="false" ht="15" hidden="false" customHeight="false" outlineLevel="0" collapsed="false">
      <c r="B10" s="20"/>
    </row>
    <row r="11" customFormat="false" ht="15" hidden="false" customHeight="false" outlineLevel="0" collapsed="false">
      <c r="B11" s="20"/>
    </row>
    <row r="12" customFormat="false" ht="15" hidden="false" customHeight="false" outlineLevel="0" collapsed="false">
      <c r="B12" s="21" t="s">
        <v>37</v>
      </c>
    </row>
    <row r="13" customFormat="false" ht="15" hidden="false" customHeight="false" outlineLevel="0" collapsed="false">
      <c r="B13" s="22" t="s">
        <v>33</v>
      </c>
    </row>
    <row r="14" customFormat="false" ht="15" hidden="false" customHeight="false" outlineLevel="0" collapsed="false">
      <c r="B14" s="20" t="s">
        <v>38</v>
      </c>
    </row>
    <row r="15" customFormat="false" ht="15" hidden="false" customHeight="false" outlineLevel="0" collapsed="false">
      <c r="B15" s="20"/>
    </row>
    <row r="16" customFormat="false" ht="15" hidden="false" customHeight="false" outlineLevel="0" collapsed="false">
      <c r="B16" s="20" t="s">
        <v>39</v>
      </c>
    </row>
    <row r="17" customFormat="false" ht="15" hidden="false" customHeight="false" outlineLevel="0" collapsed="false">
      <c r="B17" s="20" t="s">
        <v>40</v>
      </c>
    </row>
    <row r="18" customFormat="false" ht="15" hidden="false" customHeight="false" outlineLevel="0" collapsed="false">
      <c r="B18" s="20" t="s">
        <v>41</v>
      </c>
    </row>
    <row r="19" customFormat="false" ht="15" hidden="false" customHeight="false" outlineLevel="0" collapsed="false">
      <c r="B19" s="20" t="s">
        <v>42</v>
      </c>
    </row>
    <row r="20" customFormat="false" ht="15" hidden="false" customHeight="false" outlineLevel="0" collapsed="false">
      <c r="B20" s="20" t="s">
        <v>43</v>
      </c>
    </row>
    <row r="21" customFormat="false" ht="15" hidden="false" customHeight="false" outlineLevel="0" collapsed="false">
      <c r="B21" s="20"/>
    </row>
    <row r="22" customFormat="false" ht="15" hidden="false" customHeight="false" outlineLevel="0" collapsed="false">
      <c r="B22" s="20" t="s">
        <v>44</v>
      </c>
    </row>
    <row r="23" customFormat="false" ht="15" hidden="false" customHeight="false" outlineLevel="0" collapsed="false">
      <c r="B23" s="20" t="s">
        <v>45</v>
      </c>
    </row>
    <row r="24" customFormat="false" ht="15" hidden="false" customHeight="false" outlineLevel="0" collapsed="false">
      <c r="B24" s="20" t="s">
        <v>46</v>
      </c>
    </row>
    <row r="25" customFormat="false" ht="15" hidden="false" customHeight="false" outlineLevel="0" collapsed="false">
      <c r="B25" s="20" t="s">
        <v>47</v>
      </c>
    </row>
    <row r="26" customFormat="false" ht="15" hidden="false" customHeight="false" outlineLevel="0" collapsed="false">
      <c r="B26" s="20" t="s">
        <v>48</v>
      </c>
    </row>
    <row r="27" customFormat="false" ht="15" hidden="false" customHeight="false" outlineLevel="0" collapsed="false">
      <c r="B27" s="20"/>
    </row>
    <row r="28" customFormat="false" ht="15" hidden="false" customHeight="false" outlineLevel="0" collapsed="false">
      <c r="B28" s="21" t="s">
        <v>49</v>
      </c>
    </row>
    <row r="29" customFormat="false" ht="15" hidden="false" customHeight="false" outlineLevel="0" collapsed="false">
      <c r="B29" s="20" t="s">
        <v>50</v>
      </c>
    </row>
    <row r="30" customFormat="false" ht="15" hidden="false" customHeight="false" outlineLevel="0" collapsed="false">
      <c r="B30" s="20" t="s">
        <v>51</v>
      </c>
    </row>
    <row r="31" customFormat="false" ht="15" hidden="false" customHeight="false" outlineLevel="0" collapsed="false">
      <c r="B31" s="20"/>
    </row>
    <row r="32" customFormat="false" ht="15" hidden="false" customHeight="false" outlineLevel="0" collapsed="false">
      <c r="B32" s="20"/>
    </row>
    <row r="33" customFormat="false" ht="15" hidden="false" customHeight="false" outlineLevel="0" collapsed="false">
      <c r="B33" s="21" t="s">
        <v>52</v>
      </c>
    </row>
    <row r="34" customFormat="false" ht="15" hidden="false" customHeight="false" outlineLevel="0" collapsed="false">
      <c r="B34" s="22" t="s">
        <v>33</v>
      </c>
    </row>
    <row r="35" customFormat="false" ht="15" hidden="false" customHeight="false" outlineLevel="0" collapsed="false">
      <c r="B35" s="20" t="s">
        <v>53</v>
      </c>
    </row>
    <row r="36" customFormat="false" ht="15" hidden="false" customHeight="false" outlineLevel="0" collapsed="false">
      <c r="B36" s="20"/>
    </row>
    <row r="37" customFormat="false" ht="15" hidden="false" customHeight="false" outlineLevel="0" collapsed="false">
      <c r="B37" s="21" t="s">
        <v>54</v>
      </c>
    </row>
    <row r="38" customFormat="false" ht="15" hidden="false" customHeight="false" outlineLevel="0" collapsed="false">
      <c r="B38" s="20" t="s">
        <v>55</v>
      </c>
    </row>
    <row r="39" customFormat="false" ht="15" hidden="false" customHeight="false" outlineLevel="0" collapsed="false">
      <c r="B39" s="20" t="s">
        <v>56</v>
      </c>
    </row>
    <row r="40" customFormat="false" ht="15" hidden="false" customHeight="false" outlineLevel="0" collapsed="false">
      <c r="B40" s="20" t="s">
        <v>57</v>
      </c>
    </row>
    <row r="41" customFormat="false" ht="15" hidden="false" customHeight="false" outlineLevel="0" collapsed="false">
      <c r="B41" s="20" t="s">
        <v>58</v>
      </c>
    </row>
    <row r="42" customFormat="false" ht="15" hidden="false" customHeight="false" outlineLevel="0" collapsed="false">
      <c r="B42" s="20" t="s">
        <v>59</v>
      </c>
    </row>
    <row r="43" customFormat="false" ht="15" hidden="false" customHeight="false" outlineLevel="0" collapsed="false">
      <c r="B43" s="20"/>
    </row>
    <row r="44" customFormat="false" ht="15" hidden="false" customHeight="false" outlineLevel="0" collapsed="false">
      <c r="B44" s="20" t="s">
        <v>60</v>
      </c>
    </row>
    <row r="45" customFormat="false" ht="15" hidden="false" customHeight="false" outlineLevel="0" collapsed="false">
      <c r="B45" s="20"/>
    </row>
    <row r="46" customFormat="false" ht="15" hidden="false" customHeight="false" outlineLevel="0" collapsed="false">
      <c r="B46" s="20"/>
    </row>
    <row r="47" customFormat="false" ht="15" hidden="false" customHeight="false" outlineLevel="0" collapsed="false">
      <c r="B47" s="21" t="s">
        <v>61</v>
      </c>
    </row>
    <row r="48" customFormat="false" ht="15" hidden="false" customHeight="false" outlineLevel="0" collapsed="false">
      <c r="B48" s="22" t="s">
        <v>33</v>
      </c>
    </row>
    <row r="49" customFormat="false" ht="15" hidden="false" customHeight="false" outlineLevel="0" collapsed="false">
      <c r="B49" s="20" t="s">
        <v>62</v>
      </c>
    </row>
    <row r="50" customFormat="false" ht="15" hidden="false" customHeight="false" outlineLevel="0" collapsed="false">
      <c r="B50" s="20" t="s">
        <v>63</v>
      </c>
    </row>
    <row r="51" customFormat="false" ht="15" hidden="false" customHeight="false" outlineLevel="0" collapsed="false">
      <c r="B51" s="20" t="s">
        <v>64</v>
      </c>
    </row>
    <row r="52" customFormat="false" ht="15" hidden="false" customHeight="false" outlineLevel="0" collapsed="false">
      <c r="B52" s="20" t="s">
        <v>65</v>
      </c>
    </row>
    <row r="53" customFormat="false" ht="15" hidden="false" customHeight="false" outlineLevel="0" collapsed="false">
      <c r="B53" s="20"/>
    </row>
    <row r="54" customFormat="false" ht="15" hidden="false" customHeight="false" outlineLevel="0" collapsed="false">
      <c r="B54" s="20"/>
    </row>
    <row r="55" customFormat="false" ht="15" hidden="false" customHeight="false" outlineLevel="0" collapsed="false">
      <c r="B55" s="21" t="s">
        <v>66</v>
      </c>
    </row>
    <row r="56" customFormat="false" ht="15" hidden="false" customHeight="false" outlineLevel="0" collapsed="false">
      <c r="B56" s="22" t="s">
        <v>33</v>
      </c>
    </row>
    <row r="57" customFormat="false" ht="15" hidden="false" customHeight="false" outlineLevel="0" collapsed="false">
      <c r="B57" s="20" t="s">
        <v>67</v>
      </c>
    </row>
    <row r="58" customFormat="false" ht="15" hidden="false" customHeight="false" outlineLevel="0" collapsed="false">
      <c r="B58" s="20" t="s">
        <v>68</v>
      </c>
    </row>
    <row r="59" customFormat="false" ht="15" hidden="false" customHeight="false" outlineLevel="0" collapsed="false">
      <c r="B59" s="20" t="s">
        <v>69</v>
      </c>
    </row>
    <row r="60" customFormat="false" ht="15" hidden="false" customHeight="false" outlineLevel="0" collapsed="false">
      <c r="B60" s="20" t="s">
        <v>70</v>
      </c>
    </row>
    <row r="61" customFormat="false" ht="15" hidden="false" customHeight="false" outlineLevel="0" collapsed="false">
      <c r="B61" s="20"/>
    </row>
    <row r="62" customFormat="false" ht="15" hidden="false" customHeight="false" outlineLevel="0" collapsed="false">
      <c r="B62" s="20"/>
    </row>
    <row r="63" customFormat="false" ht="15" hidden="false" customHeight="false" outlineLevel="0" collapsed="false">
      <c r="B63" s="21" t="s">
        <v>71</v>
      </c>
    </row>
    <row r="64" customFormat="false" ht="15" hidden="false" customHeight="false" outlineLevel="0" collapsed="false">
      <c r="B64" s="22" t="s">
        <v>33</v>
      </c>
    </row>
    <row r="65" customFormat="false" ht="15" hidden="false" customHeight="false" outlineLevel="0" collapsed="false">
      <c r="B65" s="20" t="s">
        <v>72</v>
      </c>
    </row>
    <row r="66" customFormat="false" ht="15" hidden="false" customHeight="false" outlineLevel="0" collapsed="false">
      <c r="B66" s="20" t="s">
        <v>73</v>
      </c>
    </row>
    <row r="67" customFormat="false" ht="15" hidden="false" customHeight="false" outlineLevel="0" collapsed="false">
      <c r="B67" s="20" t="s">
        <v>74</v>
      </c>
    </row>
    <row r="68" customFormat="false" ht="15" hidden="false" customHeight="false" outlineLevel="0" collapsed="false">
      <c r="B68" s="20" t="s">
        <v>75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2026-01-26T02:22:58Z</dcterms:created>
  <dc:creator>openpyxl</dc:creator>
  <dc:description/>
  <dc:language>en-US</dc:language>
  <cp:lastModifiedBy/>
  <dcterms:modified xsi:type="dcterms:W3CDTF">2026-01-26T02:22:58Z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